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70 О бюджете на 2026 год\"/>
    </mc:Choice>
  </mc:AlternateContent>
  <xr:revisionPtr revIDLastSave="0" documentId="13_ncr:1_{1C7A3712-0794-46EB-AADB-37B70460FCDB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" sheetId="9" r:id="rId1"/>
  </sheets>
  <definedNames>
    <definedName name="_xlnm._FilterDatabase" localSheetId="0" hidden="1">приложение!$A$15:$IU$15</definedName>
    <definedName name="_xlnm.Print_Titles" localSheetId="0">приложение!$15:$15</definedName>
    <definedName name="_xlnm.Print_Area" localSheetId="0">приложение!$B$1:$K$62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58" i="9" l="1"/>
  <c r="K57" i="9" s="1"/>
  <c r="K56" i="9" s="1"/>
  <c r="H58" i="9"/>
  <c r="I61" i="9"/>
  <c r="J60" i="9"/>
  <c r="I60" i="9" s="1"/>
  <c r="G60" i="9"/>
  <c r="F60" i="9" s="1"/>
  <c r="F61" i="9"/>
  <c r="I59" i="9"/>
  <c r="F59" i="9"/>
  <c r="J58" i="9" l="1"/>
  <c r="J57" i="9" s="1"/>
  <c r="J56" i="9" s="1"/>
  <c r="G58" i="9"/>
  <c r="J35" i="9" l="1"/>
  <c r="J33" i="9" s="1"/>
  <c r="G24" i="9"/>
  <c r="K36" i="9"/>
  <c r="I36" i="9" s="1"/>
  <c r="H36" i="9"/>
  <c r="H33" i="9" s="1"/>
  <c r="K34" i="9"/>
  <c r="K33" i="9" s="1"/>
  <c r="H34" i="9"/>
  <c r="F36" i="9" l="1"/>
  <c r="G32" i="9"/>
  <c r="G20" i="9" l="1"/>
  <c r="G43" i="9" l="1"/>
  <c r="G41" i="9" l="1"/>
  <c r="G37" i="9" s="1"/>
  <c r="H44" i="9"/>
  <c r="F44" i="9" s="1"/>
  <c r="F43" i="9"/>
  <c r="G57" i="9"/>
  <c r="G56" i="9" s="1"/>
  <c r="I34" i="9" l="1"/>
  <c r="K30" i="9"/>
  <c r="H41" i="9"/>
  <c r="H37" i="9" s="1"/>
  <c r="F37" i="9" s="1"/>
  <c r="H57" i="9"/>
  <c r="I55" i="9"/>
  <c r="F55" i="9"/>
  <c r="I54" i="9"/>
  <c r="F54" i="9"/>
  <c r="K53" i="9"/>
  <c r="K52" i="9" s="1"/>
  <c r="K47" i="9" s="1"/>
  <c r="J53" i="9"/>
  <c r="H53" i="9"/>
  <c r="G53" i="9"/>
  <c r="G52" i="9" s="1"/>
  <c r="I51" i="9"/>
  <c r="F51" i="9"/>
  <c r="I50" i="9"/>
  <c r="F50" i="9"/>
  <c r="J49" i="9"/>
  <c r="I49" i="9" s="1"/>
  <c r="G49" i="9"/>
  <c r="F49" i="9" s="1"/>
  <c r="J46" i="9"/>
  <c r="I46" i="9" s="1"/>
  <c r="J42" i="9"/>
  <c r="J39" i="9"/>
  <c r="I39" i="9" s="1"/>
  <c r="I35" i="9"/>
  <c r="G34" i="9"/>
  <c r="G33" i="9" s="1"/>
  <c r="H30" i="9"/>
  <c r="F32" i="9"/>
  <c r="G31" i="9"/>
  <c r="F29" i="9"/>
  <c r="J28" i="9"/>
  <c r="J27" i="9" s="1"/>
  <c r="G28" i="9"/>
  <c r="F28" i="9" s="1"/>
  <c r="G23" i="9"/>
  <c r="G21" i="9"/>
  <c r="F21" i="9" s="1"/>
  <c r="J20" i="9"/>
  <c r="I20" i="9" s="1"/>
  <c r="F20" i="9"/>
  <c r="I42" i="9" l="1"/>
  <c r="J41" i="9"/>
  <c r="I41" i="9" s="1"/>
  <c r="F34" i="9"/>
  <c r="G30" i="9"/>
  <c r="F30" i="9" s="1"/>
  <c r="F41" i="9"/>
  <c r="H25" i="9"/>
  <c r="H16" i="9" s="1"/>
  <c r="K25" i="9"/>
  <c r="K16" i="9" s="1"/>
  <c r="K62" i="9" s="1"/>
  <c r="F53" i="9"/>
  <c r="G48" i="9"/>
  <c r="G47" i="9" s="1"/>
  <c r="I53" i="9"/>
  <c r="G27" i="9"/>
  <c r="F27" i="9" s="1"/>
  <c r="I58" i="9"/>
  <c r="G19" i="9"/>
  <c r="G18" i="9" s="1"/>
  <c r="J38" i="9"/>
  <c r="J45" i="9"/>
  <c r="I45" i="9" s="1"/>
  <c r="J48" i="9"/>
  <c r="F23" i="9"/>
  <c r="G22" i="9"/>
  <c r="F22" i="9" s="1"/>
  <c r="F57" i="9"/>
  <c r="H56" i="9"/>
  <c r="F56" i="9" s="1"/>
  <c r="J26" i="9"/>
  <c r="I27" i="9"/>
  <c r="F24" i="9"/>
  <c r="I28" i="9"/>
  <c r="F58" i="9"/>
  <c r="J19" i="9"/>
  <c r="I19" i="9" s="1"/>
  <c r="J52" i="9"/>
  <c r="I52" i="9" s="1"/>
  <c r="F31" i="9"/>
  <c r="I33" i="9"/>
  <c r="H52" i="9"/>
  <c r="H47" i="9" s="1"/>
  <c r="I48" i="9" l="1"/>
  <c r="J47" i="9"/>
  <c r="I47" i="9" s="1"/>
  <c r="H62" i="9"/>
  <c r="I26" i="9"/>
  <c r="F33" i="9"/>
  <c r="G17" i="9"/>
  <c r="F17" i="9" s="1"/>
  <c r="F48" i="9"/>
  <c r="I57" i="9"/>
  <c r="I56" i="9"/>
  <c r="J37" i="9"/>
  <c r="I37" i="9" s="1"/>
  <c r="F19" i="9"/>
  <c r="F18" i="9"/>
  <c r="I38" i="9"/>
  <c r="G26" i="9"/>
  <c r="G25" i="9" s="1"/>
  <c r="J18" i="9"/>
  <c r="J17" i="9" s="1"/>
  <c r="F52" i="9"/>
  <c r="F47" i="9"/>
  <c r="J30" i="9"/>
  <c r="J25" i="9" l="1"/>
  <c r="I25" i="9" s="1"/>
  <c r="I18" i="9"/>
  <c r="F26" i="9"/>
  <c r="I17" i="9"/>
  <c r="I30" i="9"/>
  <c r="F25" i="9"/>
  <c r="G16" i="9"/>
  <c r="G62" i="9" s="1"/>
  <c r="J16" i="9" l="1"/>
  <c r="J62" i="9" s="1"/>
  <c r="F16" i="9"/>
  <c r="F62" i="9"/>
  <c r="I62" i="9" l="1"/>
  <c r="I16" i="9"/>
</calcChain>
</file>

<file path=xl/sharedStrings.xml><?xml version="1.0" encoding="utf-8"?>
<sst xmlns="http://schemas.openxmlformats.org/spreadsheetml/2006/main" count="138" uniqueCount="87">
  <si>
    <t>Расходы</t>
  </si>
  <si>
    <t>тыс. рублей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</si>
  <si>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</si>
  <si>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</si>
  <si>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</si>
  <si>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</si>
  <si>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</si>
  <si>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</si>
  <si>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</si>
  <si>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</si>
  <si>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</si>
  <si>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</si>
  <si>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</si>
  <si>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</si>
  <si>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</si>
  <si>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</si>
  <si>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</si>
  <si>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</si>
  <si>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</si>
  <si>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</si>
  <si>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</si>
  <si>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</si>
  <si>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</si>
  <si>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</si>
  <si>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</si>
  <si>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</si>
  <si>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</si>
  <si>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</si>
  <si>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</si>
  <si>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</si>
  <si>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Капитальный ремонт и ремонт автомобильных дорог общего пользования населенных пунктов</t>
  </si>
  <si>
    <t>раз- дел, под- раз- дел</t>
  </si>
  <si>
    <t xml:space="preserve">на капитальные вложения и проведение капитальных ремонтов </t>
  </si>
  <si>
    <t xml:space="preserve">  III.  Департамент имущественных и земельных отношений администрации Старооскольского городского округа</t>
  </si>
  <si>
    <t>Капитальный ремонт жилых помещений, находящихся в муниципальной собственности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</si>
  <si>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</si>
  <si>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</si>
  <si>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</si>
  <si>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</si>
  <si>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</si>
  <si>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</si>
  <si>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</si>
  <si>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Обеспечение жильем семей, имеющих детей инвалидов, нуждающихся в улучшении жилищных условий</t>
  </si>
  <si>
    <t>0502</t>
  </si>
  <si>
    <t>Коммунальное хозяйство</t>
  </si>
  <si>
    <t xml:space="preserve">2027 год всего расходов  </t>
  </si>
  <si>
    <t>Капитальный ремонт сетей водоснабжения, водоотведения и ливневой канализации Старооскольского городского округа</t>
  </si>
  <si>
    <t>1240124200</t>
  </si>
  <si>
    <t>Устройство детских игровых и спортивных площадок</t>
  </si>
  <si>
    <t>1330144100</t>
  </si>
  <si>
    <t>Строительство (реконструкция)  мостов и путепроводов</t>
  </si>
  <si>
    <t>Государственная экспертиза сметной документации, проектно-сметная документация, диагностика</t>
  </si>
  <si>
    <t>1340344300</t>
  </si>
  <si>
    <t>0640324200</t>
  </si>
  <si>
    <t>0640371520</t>
  </si>
  <si>
    <t>1240244100</t>
  </si>
  <si>
    <t>1240324200</t>
  </si>
  <si>
    <t>0230124200</t>
  </si>
  <si>
    <t>Строительство (реконструкция) автомобильных дорог общего пользования местного значения</t>
  </si>
  <si>
    <t xml:space="preserve">                                                                                                          Приложение 8</t>
  </si>
  <si>
    <t>151И455550</t>
  </si>
  <si>
    <t>Благоустройство дворовых территорий многоквартирных жилых домов, общественных и иных территорий г. Старый Оскол</t>
  </si>
  <si>
    <t>05301S3900</t>
  </si>
  <si>
    <t>1240224200</t>
  </si>
  <si>
    <t>0701</t>
  </si>
  <si>
    <t>Дошкольное образование</t>
  </si>
  <si>
    <t>Государственная экспертиза сметной документации, проектно-сметная документация</t>
  </si>
  <si>
    <t xml:space="preserve">2028 год всего расходов  </t>
  </si>
  <si>
    <t>Старооскольского городского округа на плановый период 2027 и 2028 годов</t>
  </si>
  <si>
    <t>Капитальный ремонт детских садов</t>
  </si>
  <si>
    <t>0702</t>
  </si>
  <si>
    <t>Общее образование</t>
  </si>
  <si>
    <t>Капитальный ремонт школ</t>
  </si>
  <si>
    <t>1102</t>
  </si>
  <si>
    <t>Массовый спорт</t>
  </si>
  <si>
    <t>0730124200</t>
  </si>
  <si>
    <t>Капитальный ремонт спортивных учреждений</t>
  </si>
  <si>
    <t>Благоустройство дворовых территорий многоквартирных жилых домов г. Старый Оскол</t>
  </si>
  <si>
    <t>021Ю457501</t>
  </si>
  <si>
    <t xml:space="preserve">         Приложение 7</t>
  </si>
  <si>
    <t xml:space="preserve"> 021Ю4А7501</t>
  </si>
  <si>
    <t>Обеспечение сохранности воинских захоронений на территории Старооскольского городского округа</t>
  </si>
  <si>
    <t>0540270820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</si>
  <si>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</si>
  <si>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0530173900</t>
  </si>
  <si>
    <t>0440452030</t>
  </si>
  <si>
    <t xml:space="preserve">        от 24 декабря 2025 г. №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</si>
</sst>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0" x14ac:knownFonts="1">
    <font>
      <sz val="12"/>
      <color theme="1"/>
      <name val="Times New Roman"/>
      <family val="2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5" fillId="0" borderId="0"/>
    <xf numFmtId="0" fontId="5" fillId="0" borderId="0"/>
    <xf numFmtId="0" fontId="6" fillId="0" borderId="0"/>
  </cellStyleXfs>
  <cellXfs count="99">
    <xf numFmtId="0" fontId="0" fillId="0" borderId="0" xfId="0"/>
    <xf numFmtId="0" fontId="7" fillId="2" borderId="0" xfId="0" applyFont="1" applyFill="1"/>
    <xf numFmtId="0" fontId="1" fillId="2" borderId="0" xfId="0" applyFont="1" applyFill="1"/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2" fillId="2" borderId="0" xfId="0" applyFont="1" applyFill="1"/>
    <xf numFmtId="0" fontId="8" fillId="2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164" fontId="2" fillId="2" borderId="1" xfId="1" applyNumberFormat="1" applyFont="1" applyFill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vertical="center"/>
    </xf>
    <xf numFmtId="49" fontId="2" fillId="2" borderId="1" xfId="1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2" xfId="1" applyNumberFormat="1" applyFont="1" applyFill="1" applyBorder="1" applyAlignment="1">
      <alignment horizontal="left" vertical="center" wrapText="1"/>
    </xf>
    <xf numFmtId="164" fontId="2" fillId="2" borderId="1" xfId="0" applyNumberFormat="1" applyFont="1" applyFill="1" applyBorder="1" applyAlignment="1">
      <alignment horizontal="center" vertical="center"/>
    </xf>
    <xf numFmtId="164" fontId="2" fillId="2" borderId="0" xfId="1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3" fillId="2" borderId="2" xfId="1" applyFont="1" applyFill="1" applyBorder="1" applyAlignment="1">
      <alignment horizontal="left" vertical="center" wrapText="1"/>
    </xf>
    <xf numFmtId="164" fontId="7" fillId="2" borderId="0" xfId="0" applyNumberFormat="1" applyFont="1" applyFill="1" applyAlignment="1">
      <alignment horizontal="center" vertical="center"/>
    </xf>
    <xf numFmtId="0" fontId="2" fillId="2" borderId="1" xfId="3" applyFont="1" applyFill="1" applyBorder="1" applyAlignment="1">
      <alignment horizontal="left" vertical="center" wrapText="1"/>
    </xf>
    <xf numFmtId="164" fontId="2" fillId="2" borderId="1" xfId="3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0" fontId="7" fillId="2" borderId="1" xfId="1" applyFont="1" applyFill="1" applyBorder="1"/>
    <xf numFmtId="0" fontId="8" fillId="2" borderId="0" xfId="0" applyFont="1" applyFill="1" applyAlignment="1">
      <alignment horizont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9" fillId="2" borderId="0" xfId="0" applyFont="1" applyFill="1"/>
    <xf numFmtId="0" fontId="9" fillId="2" borderId="0" xfId="0" applyFont="1" applyFill="1" applyAlignment="1">
      <alignment horizontal="center"/>
    </xf>
    <xf numFmtId="0" fontId="2" fillId="2" borderId="1" xfId="2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/>
    </xf>
    <xf numFmtId="0" fontId="7" fillId="2" borderId="1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49" fontId="3" fillId="2" borderId="7" xfId="2" applyNumberFormat="1" applyFont="1" applyFill="1" applyBorder="1" applyAlignment="1">
      <alignment horizontal="center" vertical="center" wrapText="1"/>
    </xf>
    <xf numFmtId="0" fontId="3" fillId="2" borderId="1" xfId="2" applyFont="1" applyFill="1" applyBorder="1" applyAlignment="1">
      <alignment horizontal="center" wrapText="1"/>
    </xf>
    <xf numFmtId="49" fontId="3" fillId="2" borderId="1" xfId="2" applyNumberFormat="1" applyFont="1" applyFill="1" applyBorder="1" applyAlignment="1">
      <alignment horizontal="center" wrapText="1"/>
    </xf>
    <xf numFmtId="164" fontId="7" fillId="2" borderId="0" xfId="0" applyNumberFormat="1" applyFont="1" applyFill="1" applyAlignment="1">
      <alignment horizontal="center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1" xfId="2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wrapText="1"/>
    </xf>
    <xf numFmtId="49" fontId="3" fillId="2" borderId="1" xfId="1" applyNumberFormat="1" applyFont="1" applyFill="1" applyBorder="1" applyAlignment="1">
      <alignment horizontal="center" wrapText="1"/>
    </xf>
    <xf numFmtId="49" fontId="2" fillId="2" borderId="1" xfId="0" applyNumberFormat="1" applyFont="1" applyFill="1" applyBorder="1" applyAlignment="1">
      <alignment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8" fillId="2" borderId="1" xfId="0" applyFont="1" applyFill="1" applyBorder="1"/>
    <xf numFmtId="0" fontId="3" fillId="2" borderId="1" xfId="0" applyFont="1" applyFill="1" applyBorder="1" applyAlignment="1">
      <alignment horizontal="left"/>
    </xf>
    <xf numFmtId="0" fontId="3" fillId="2" borderId="0" xfId="0" applyFont="1" applyFill="1" applyBorder="1" applyAlignment="1">
      <alignment horizontal="left"/>
    </xf>
    <xf numFmtId="3" fontId="3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3" fontId="1" fillId="2" borderId="0" xfId="0" applyNumberFormat="1" applyFont="1" applyFill="1" applyAlignment="1">
      <alignment horizontal="center"/>
    </xf>
    <xf numFmtId="49" fontId="1" fillId="2" borderId="0" xfId="0" applyNumberFormat="1" applyFont="1" applyFill="1" applyAlignment="1">
      <alignment horizontal="center"/>
    </xf>
    <xf numFmtId="164" fontId="4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 vertical="center" wrapText="1"/>
    </xf>
    <xf numFmtId="49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3" fillId="2" borderId="1" xfId="1" applyNumberFormat="1" applyFont="1" applyFill="1" applyBorder="1" applyAlignment="1">
      <alignment horizontal="left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2" borderId="2" xfId="0" applyFont="1" applyFill="1" applyBorder="1" applyAlignment="1">
      <alignment horizontal="center" wrapText="1"/>
    </xf>
    <xf numFmtId="0" fontId="4" fillId="2" borderId="5" xfId="0" applyFont="1" applyFill="1" applyBorder="1" applyAlignment="1">
      <alignment horizontal="center" wrapText="1"/>
    </xf>
    <xf numFmtId="0" fontId="4" fillId="2" borderId="6" xfId="0" applyFont="1" applyFill="1" applyBorder="1" applyAlignment="1">
      <alignment horizont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vertic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U67"/>
  <sheetViews>
    <sheetView tabSelected="1" view="pageBreakPreview" topLeftCell="B1" zoomScale="80" zoomScaleNormal="80" zoomScaleSheetLayoutView="80" workbookViewId="0">
      <selection activeCell="H4" sqref="H4:K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4.625" style="2" customWidth="1"/>
    <col min="4" max="4" width="5.625" style="2" customWidth="1"/>
    <col min="5" max="5" width="31.25" style="72" customWidth="1"/>
    <col min="6" max="6" width="11.5" style="47" customWidth="1"/>
    <col min="7" max="7" width="10.125" style="47" customWidth="1"/>
    <col min="8" max="9" width="10.625" style="47" customWidth="1"/>
    <col min="10" max="10" width="10.375" style="47" customWidth="1"/>
    <col min="11" max="11" width="10.5" style="47" customWidth="1"/>
    <col min="12" max="12" width="11.25" style="1" customWidth="1"/>
    <col min="13" max="13" width="10.875" style="1" customWidth="1"/>
    <col min="14" max="14" width="10.125" style="1" customWidth="1"/>
    <col min="15" max="16384" width="9" style="1"/>
  </cols>
  <sheetData>
    <row r="1" spans="1:14" ht="16.5" x14ac:dyDescent="0.25">
      <c r="E1" s="3" t="s">
        <v>59</v>
      </c>
      <c r="F1" s="4"/>
      <c r="G1" s="4"/>
      <c r="H1" s="4" t="s">
        <v>79</v>
      </c>
      <c r="I1" s="4"/>
      <c r="J1" s="1"/>
      <c r="K1" s="1"/>
    </row>
    <row r="2" spans="1:14" ht="16.5" x14ac:dyDescent="0.25">
      <c r="E2" s="3" t="s">
        <v>37</v>
      </c>
      <c r="F2" s="4"/>
      <c r="G2" s="4"/>
      <c r="H2" s="4"/>
      <c r="I2" s="1"/>
      <c r="J2" s="1"/>
      <c r="K2" s="1"/>
    </row>
    <row r="3" spans="1:14" ht="16.5" x14ac:dyDescent="0.25">
      <c r="E3" s="3" t="s">
        <v>38</v>
      </c>
      <c r="F3" s="4"/>
      <c r="G3" s="4"/>
      <c r="H3" s="4"/>
      <c r="I3" s="1"/>
      <c r="J3" s="1"/>
      <c r="K3" s="1"/>
    </row>
    <row r="4" spans="1:14" ht="14.25" customHeight="1" x14ac:dyDescent="0.25">
      <c r="E4" s="3"/>
      <c r="F4" s="5"/>
      <c r="G4" s="5"/>
      <c r="H4" s="97" t="s">
        <v>86</v>
      </c>
      <c r="I4" s="97"/>
      <c r="J4" s="97"/>
      <c r="K4" s="97"/>
    </row>
    <row r="5" spans="1:14" ht="81" hidden="1" customHeight="1" x14ac:dyDescent="0.25">
      <c r="E5" s="98"/>
      <c r="F5" s="98"/>
      <c r="G5" s="98"/>
      <c r="H5" s="98"/>
      <c r="I5" s="1"/>
      <c r="J5" s="1"/>
      <c r="K5" s="1"/>
    </row>
    <row r="6" spans="1:14" ht="16.5" x14ac:dyDescent="0.25">
      <c r="B6" s="93" t="s">
        <v>0</v>
      </c>
      <c r="C6" s="93"/>
      <c r="D6" s="93"/>
      <c r="E6" s="93"/>
      <c r="F6" s="93"/>
      <c r="G6" s="93"/>
      <c r="H6" s="93"/>
      <c r="I6" s="93"/>
      <c r="J6" s="93"/>
      <c r="K6" s="93"/>
    </row>
    <row r="7" spans="1:14" ht="16.5" x14ac:dyDescent="0.25">
      <c r="B7" s="93" t="s">
        <v>32</v>
      </c>
      <c r="C7" s="93"/>
      <c r="D7" s="93"/>
      <c r="E7" s="93"/>
      <c r="F7" s="93"/>
      <c r="G7" s="93"/>
      <c r="H7" s="93"/>
      <c r="I7" s="93"/>
      <c r="J7" s="93"/>
      <c r="K7" s="93"/>
    </row>
    <row r="8" spans="1:14" s="6" customFormat="1" ht="16.5" x14ac:dyDescent="0.25">
      <c r="B8" s="93" t="s">
        <v>36</v>
      </c>
      <c r="C8" s="93"/>
      <c r="D8" s="93"/>
      <c r="E8" s="93"/>
      <c r="F8" s="93"/>
      <c r="G8" s="93"/>
      <c r="H8" s="93"/>
      <c r="I8" s="93"/>
      <c r="J8" s="93"/>
      <c r="K8" s="93"/>
    </row>
    <row r="9" spans="1:14" s="6" customFormat="1" ht="16.5" x14ac:dyDescent="0.25">
      <c r="B9" s="93" t="s">
        <v>68</v>
      </c>
      <c r="C9" s="93"/>
      <c r="D9" s="93"/>
      <c r="E9" s="93"/>
      <c r="F9" s="93"/>
      <c r="G9" s="93"/>
      <c r="H9" s="93"/>
      <c r="I9" s="93"/>
      <c r="J9" s="93"/>
      <c r="K9" s="93"/>
    </row>
    <row r="10" spans="1:14" s="6" customFormat="1" ht="81" hidden="1" customHeight="1" x14ac:dyDescent="0.25">
      <c r="B10" s="93"/>
      <c r="C10" s="93"/>
      <c r="D10" s="93"/>
      <c r="E10" s="93"/>
      <c r="F10" s="93"/>
      <c r="G10" s="93"/>
      <c r="H10" s="93"/>
    </row>
    <row r="11" spans="1:14" ht="16.5" x14ac:dyDescent="0.25">
      <c r="B11" s="5"/>
      <c r="C11" s="5"/>
      <c r="D11" s="5"/>
      <c r="E11" s="3"/>
      <c r="F11" s="7"/>
      <c r="G11" s="7"/>
      <c r="H11" s="8"/>
      <c r="I11" s="7"/>
      <c r="J11" s="7"/>
      <c r="K11" s="8" t="s">
        <v>1</v>
      </c>
    </row>
    <row r="12" spans="1:14" ht="30.75" customHeight="1" x14ac:dyDescent="0.25">
      <c r="B12" s="94" t="s">
        <v>2</v>
      </c>
      <c r="C12" s="95"/>
      <c r="D12" s="96"/>
      <c r="E12" s="92" t="s">
        <v>35</v>
      </c>
      <c r="F12" s="92" t="s">
        <v>45</v>
      </c>
      <c r="G12" s="91" t="s">
        <v>3</v>
      </c>
      <c r="H12" s="91"/>
      <c r="I12" s="92" t="s">
        <v>67</v>
      </c>
      <c r="J12" s="91" t="s">
        <v>3</v>
      </c>
      <c r="K12" s="91"/>
    </row>
    <row r="13" spans="1:14" ht="15.75" customHeight="1" x14ac:dyDescent="0.25">
      <c r="B13" s="92" t="s">
        <v>31</v>
      </c>
      <c r="C13" s="92" t="s">
        <v>4</v>
      </c>
      <c r="D13" s="92" t="s">
        <v>5</v>
      </c>
      <c r="E13" s="92"/>
      <c r="F13" s="92"/>
      <c r="G13" s="92" t="s">
        <v>6</v>
      </c>
      <c r="H13" s="92" t="s">
        <v>7</v>
      </c>
      <c r="I13" s="92"/>
      <c r="J13" s="92" t="s">
        <v>6</v>
      </c>
      <c r="K13" s="92" t="s">
        <v>7</v>
      </c>
    </row>
    <row r="14" spans="1:14" ht="93" customHeight="1" x14ac:dyDescent="0.25">
      <c r="B14" s="92"/>
      <c r="C14" s="92"/>
      <c r="D14" s="92"/>
      <c r="E14" s="92"/>
      <c r="F14" s="92"/>
      <c r="G14" s="92"/>
      <c r="H14" s="92"/>
      <c r="I14" s="92"/>
      <c r="J14" s="92"/>
      <c r="K14" s="92"/>
    </row>
    <row r="15" spans="1:14" ht="17.25" customHeight="1" x14ac:dyDescent="0.25">
      <c r="B15" s="9">
        <v>1</v>
      </c>
      <c r="C15" s="9">
        <v>2</v>
      </c>
      <c r="D15" s="9">
        <v>3</v>
      </c>
      <c r="E15" s="9">
        <v>4</v>
      </c>
      <c r="F15" s="9">
        <v>5</v>
      </c>
      <c r="G15" s="9">
        <v>6</v>
      </c>
      <c r="H15" s="9">
        <v>7</v>
      </c>
      <c r="I15" s="9">
        <v>8</v>
      </c>
      <c r="J15" s="9">
        <v>9</v>
      </c>
      <c r="K15" s="9">
        <v>10</v>
      </c>
    </row>
    <row r="16" spans="1:14" s="12" customFormat="1" ht="28.5" customHeight="1" x14ac:dyDescent="0.25">
      <c r="A16" s="10"/>
      <c r="B16" s="83" t="s">
        <v>39</v>
      </c>
      <c r="C16" s="83"/>
      <c r="D16" s="83"/>
      <c r="E16" s="83"/>
      <c r="F16" s="11">
        <f>SUM(G16+H16)</f>
        <v>540625.19999999995</v>
      </c>
      <c r="G16" s="11">
        <f>G17+G25</f>
        <v>321288.40000000002</v>
      </c>
      <c r="H16" s="11">
        <f>H17+H25</f>
        <v>219336.8</v>
      </c>
      <c r="I16" s="11">
        <f>SUM(J16+K16)</f>
        <v>368426.39999999997</v>
      </c>
      <c r="J16" s="11">
        <f>J17+J25</f>
        <v>321288.39999999997</v>
      </c>
      <c r="K16" s="11">
        <f>K17+K25</f>
        <v>47138</v>
      </c>
      <c r="M16" s="13"/>
      <c r="N16" s="13"/>
    </row>
    <row r="17" spans="1:255" s="12" customFormat="1" ht="27" customHeight="1" x14ac:dyDescent="0.25">
      <c r="A17" s="10"/>
      <c r="B17" s="84" t="s">
        <v>41</v>
      </c>
      <c r="C17" s="84"/>
      <c r="D17" s="84"/>
      <c r="E17" s="84"/>
      <c r="F17" s="14">
        <f>G17+H17</f>
        <v>156782.1</v>
      </c>
      <c r="G17" s="14">
        <f>G18+G22</f>
        <v>156782.1</v>
      </c>
      <c r="H17" s="14"/>
      <c r="I17" s="14">
        <f>J17+K17</f>
        <v>98127.2</v>
      </c>
      <c r="J17" s="14">
        <f>J18+J22</f>
        <v>98127.2</v>
      </c>
      <c r="K17" s="14"/>
      <c r="M17" s="13"/>
      <c r="N17" s="13"/>
    </row>
    <row r="18" spans="1:255" s="12" customFormat="1" ht="27.75" customHeight="1" x14ac:dyDescent="0.25">
      <c r="A18" s="10"/>
      <c r="B18" s="15" t="s">
        <v>8</v>
      </c>
      <c r="C18" s="15"/>
      <c r="D18" s="16"/>
      <c r="E18" s="17" t="s">
        <v>9</v>
      </c>
      <c r="F18" s="11">
        <f>G18+H18</f>
        <v>113870.5</v>
      </c>
      <c r="G18" s="14">
        <f>G19</f>
        <v>113870.5</v>
      </c>
      <c r="H18" s="14"/>
      <c r="I18" s="11">
        <f>J18+K18</f>
        <v>98127.2</v>
      </c>
      <c r="J18" s="14">
        <f>J19</f>
        <v>98127.2</v>
      </c>
      <c r="K18" s="18"/>
      <c r="M18" s="13"/>
      <c r="N18" s="13"/>
    </row>
    <row r="19" spans="1:255" s="12" customFormat="1" ht="37.5" customHeight="1" x14ac:dyDescent="0.25">
      <c r="A19" s="10"/>
      <c r="B19" s="19" t="s">
        <v>10</v>
      </c>
      <c r="C19" s="20"/>
      <c r="D19" s="20"/>
      <c r="E19" s="21" t="s">
        <v>11</v>
      </c>
      <c r="F19" s="11">
        <f>G19+H19</f>
        <v>113870.5</v>
      </c>
      <c r="G19" s="14">
        <f>G20+G21</f>
        <v>113870.5</v>
      </c>
      <c r="H19" s="14"/>
      <c r="I19" s="11">
        <f>J19+K19</f>
        <v>98127.2</v>
      </c>
      <c r="J19" s="14">
        <f>J20+J21</f>
        <v>98127.2</v>
      </c>
      <c r="K19" s="18"/>
      <c r="M19" s="13"/>
      <c r="N19" s="13"/>
    </row>
    <row r="20" spans="1:255" s="29" customFormat="1" ht="57" customHeight="1" x14ac:dyDescent="0.25">
      <c r="A20" s="22"/>
      <c r="B20" s="23" t="s">
        <v>10</v>
      </c>
      <c r="C20" s="24" t="s">
        <v>49</v>
      </c>
      <c r="D20" s="16">
        <v>400</v>
      </c>
      <c r="E20" s="25" t="s">
        <v>58</v>
      </c>
      <c r="F20" s="26">
        <f>G20</f>
        <v>99058.4</v>
      </c>
      <c r="G20" s="18">
        <f>48000+24844+26214.4</f>
        <v>99058.4</v>
      </c>
      <c r="H20" s="18"/>
      <c r="I20" s="26">
        <f>J20</f>
        <v>98127.2</v>
      </c>
      <c r="J20" s="18">
        <f>48000+24844+26214.4-6591.2-6486.8-2665.3+14812.1</f>
        <v>98127.2</v>
      </c>
      <c r="K20" s="18"/>
      <c r="L20" s="27"/>
      <c r="M20" s="28"/>
      <c r="N20" s="28"/>
    </row>
    <row r="21" spans="1:255" s="29" customFormat="1" ht="45" customHeight="1" x14ac:dyDescent="0.25">
      <c r="A21" s="22"/>
      <c r="B21" s="23" t="s">
        <v>10</v>
      </c>
      <c r="C21" s="24" t="s">
        <v>49</v>
      </c>
      <c r="D21" s="16">
        <v>400</v>
      </c>
      <c r="E21" s="25" t="s">
        <v>50</v>
      </c>
      <c r="F21" s="26">
        <f t="shared" ref="F21:F34" si="0">G21+H21</f>
        <v>14812.1</v>
      </c>
      <c r="G21" s="18">
        <f>14812.1</f>
        <v>14812.1</v>
      </c>
      <c r="H21" s="18"/>
      <c r="I21" s="26"/>
      <c r="J21" s="18"/>
      <c r="K21" s="18"/>
      <c r="M21" s="28"/>
      <c r="N21" s="28"/>
    </row>
    <row r="22" spans="1:255" s="12" customFormat="1" ht="37.5" customHeight="1" x14ac:dyDescent="0.25">
      <c r="A22" s="10"/>
      <c r="B22" s="19" t="s">
        <v>14</v>
      </c>
      <c r="C22" s="19"/>
      <c r="D22" s="19"/>
      <c r="E22" s="30" t="s">
        <v>15</v>
      </c>
      <c r="F22" s="11">
        <f t="shared" si="0"/>
        <v>42911.6</v>
      </c>
      <c r="G22" s="11">
        <f>G23</f>
        <v>42911.6</v>
      </c>
      <c r="H22" s="11"/>
      <c r="I22" s="11"/>
      <c r="J22" s="11"/>
      <c r="K22" s="11"/>
      <c r="M22" s="31"/>
      <c r="N22" s="13"/>
    </row>
    <row r="23" spans="1:255" s="12" customFormat="1" ht="31.5" customHeight="1" x14ac:dyDescent="0.25">
      <c r="A23" s="10"/>
      <c r="B23" s="19" t="s">
        <v>16</v>
      </c>
      <c r="C23" s="19"/>
      <c r="D23" s="19"/>
      <c r="E23" s="30" t="s">
        <v>17</v>
      </c>
      <c r="F23" s="11">
        <f t="shared" si="0"/>
        <v>42911.6</v>
      </c>
      <c r="G23" s="11">
        <f>G24</f>
        <v>42911.6</v>
      </c>
      <c r="H23" s="11"/>
      <c r="I23" s="11"/>
      <c r="J23" s="11"/>
      <c r="K23" s="11"/>
      <c r="M23" s="13"/>
      <c r="N23" s="13"/>
    </row>
    <row r="24" spans="1:255" s="12" customFormat="1" ht="41.25" customHeight="1" x14ac:dyDescent="0.25">
      <c r="A24" s="10"/>
      <c r="B24" s="23" t="s">
        <v>16</v>
      </c>
      <c r="C24" s="23" t="s">
        <v>55</v>
      </c>
      <c r="D24" s="23" t="s">
        <v>13</v>
      </c>
      <c r="E24" s="32" t="s">
        <v>48</v>
      </c>
      <c r="F24" s="26">
        <f t="shared" si="0"/>
        <v>42911.6</v>
      </c>
      <c r="G24" s="33">
        <f>15000+15000+15000-1965.3-123.1</f>
        <v>42911.6</v>
      </c>
      <c r="H24" s="18"/>
      <c r="I24" s="26"/>
      <c r="J24" s="33"/>
      <c r="K24" s="18"/>
      <c r="M24" s="13"/>
      <c r="N24" s="13"/>
    </row>
    <row r="25" spans="1:255" s="12" customFormat="1" ht="28.5" customHeight="1" x14ac:dyDescent="0.25">
      <c r="A25" s="10"/>
      <c r="B25" s="79" t="s">
        <v>40</v>
      </c>
      <c r="C25" s="79"/>
      <c r="D25" s="79"/>
      <c r="E25" s="79"/>
      <c r="F25" s="11">
        <f t="shared" si="0"/>
        <v>383843.1</v>
      </c>
      <c r="G25" s="11">
        <f>G26+G30+G37+G45</f>
        <v>164506.30000000002</v>
      </c>
      <c r="H25" s="11">
        <f>H26+H30+H37+H45</f>
        <v>219336.8</v>
      </c>
      <c r="I25" s="11">
        <f>J25+K25</f>
        <v>270299.19999999995</v>
      </c>
      <c r="J25" s="11">
        <f>J26+J30+J37+J45</f>
        <v>223161.19999999998</v>
      </c>
      <c r="K25" s="11">
        <f>K26+K30+K37+K45</f>
        <v>47138</v>
      </c>
      <c r="M25" s="13"/>
      <c r="N25" s="13"/>
    </row>
    <row r="26" spans="1:255" ht="30.75" customHeight="1" x14ac:dyDescent="0.25">
      <c r="A26" s="23"/>
      <c r="B26" s="15" t="s">
        <v>8</v>
      </c>
      <c r="C26" s="15"/>
      <c r="D26" s="16"/>
      <c r="E26" s="17" t="s">
        <v>9</v>
      </c>
      <c r="F26" s="14">
        <f t="shared" si="0"/>
        <v>103080</v>
      </c>
      <c r="G26" s="11">
        <f>G27</f>
        <v>103080</v>
      </c>
      <c r="H26" s="11"/>
      <c r="I26" s="14">
        <f>J26+K26</f>
        <v>135580</v>
      </c>
      <c r="J26" s="11">
        <f>J27</f>
        <v>135580</v>
      </c>
      <c r="K26" s="11"/>
      <c r="L26" s="34"/>
      <c r="M26" s="34"/>
      <c r="N26" s="34"/>
      <c r="O26" s="34"/>
      <c r="P26" s="34"/>
      <c r="Q26" s="34"/>
      <c r="R26" s="34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  <c r="AF26" s="34"/>
      <c r="AG26" s="34"/>
      <c r="AH26" s="34"/>
      <c r="AI26" s="34"/>
      <c r="AJ26" s="34"/>
      <c r="AK26" s="34"/>
      <c r="AL26" s="34"/>
      <c r="AM26" s="34"/>
      <c r="AN26" s="34"/>
      <c r="AO26" s="34"/>
      <c r="AP26" s="34"/>
      <c r="AQ26" s="34"/>
      <c r="AR26" s="34"/>
      <c r="AS26" s="34"/>
      <c r="AT26" s="34"/>
      <c r="AU26" s="34"/>
      <c r="AV26" s="34"/>
      <c r="AW26" s="34"/>
      <c r="AX26" s="34"/>
      <c r="AY26" s="34"/>
      <c r="AZ26" s="34"/>
      <c r="BA26" s="34"/>
      <c r="BB26" s="34"/>
      <c r="BC26" s="34"/>
      <c r="BD26" s="34"/>
      <c r="BE26" s="34"/>
      <c r="BF26" s="34"/>
      <c r="BG26" s="34"/>
      <c r="BH26" s="34"/>
      <c r="BI26" s="34"/>
      <c r="BJ26" s="34"/>
      <c r="BK26" s="34"/>
      <c r="BL26" s="34"/>
      <c r="BM26" s="34"/>
      <c r="BN26" s="34"/>
      <c r="BO26" s="34"/>
      <c r="BP26" s="34"/>
      <c r="BQ26" s="34"/>
      <c r="BR26" s="34"/>
      <c r="BS26" s="34"/>
      <c r="BT26" s="34"/>
      <c r="BU26" s="34"/>
      <c r="BV26" s="34"/>
      <c r="BW26" s="34"/>
      <c r="BX26" s="34"/>
      <c r="BY26" s="34"/>
      <c r="BZ26" s="34"/>
      <c r="CA26" s="34"/>
      <c r="CB26" s="34"/>
      <c r="CC26" s="34"/>
      <c r="CD26" s="34"/>
      <c r="CE26" s="34"/>
      <c r="CF26" s="34"/>
      <c r="CG26" s="34"/>
      <c r="CH26" s="34"/>
      <c r="CI26" s="34"/>
      <c r="CJ26" s="34"/>
      <c r="CK26" s="34"/>
      <c r="CL26" s="34"/>
      <c r="CM26" s="34"/>
      <c r="CN26" s="34"/>
      <c r="CO26" s="34"/>
      <c r="CP26" s="34"/>
      <c r="CQ26" s="34"/>
      <c r="CR26" s="34"/>
      <c r="CS26" s="34"/>
      <c r="CT26" s="34"/>
      <c r="CU26" s="34"/>
      <c r="CV26" s="34"/>
      <c r="CW26" s="34"/>
      <c r="CX26" s="34"/>
      <c r="CY26" s="34"/>
      <c r="CZ26" s="34"/>
      <c r="DA26" s="34"/>
      <c r="DB26" s="34"/>
      <c r="DC26" s="34"/>
      <c r="DD26" s="34"/>
      <c r="DE26" s="34"/>
      <c r="DF26" s="34"/>
      <c r="DG26" s="34"/>
      <c r="DH26" s="34"/>
      <c r="DI26" s="34"/>
      <c r="DJ26" s="34"/>
      <c r="DK26" s="34"/>
      <c r="DL26" s="34"/>
      <c r="DM26" s="34"/>
      <c r="DN26" s="34"/>
      <c r="DO26" s="34"/>
      <c r="DP26" s="34"/>
      <c r="DQ26" s="34"/>
      <c r="DR26" s="34"/>
      <c r="DS26" s="34"/>
      <c r="DT26" s="34"/>
      <c r="DU26" s="34"/>
      <c r="DV26" s="34"/>
      <c r="DW26" s="34"/>
      <c r="DX26" s="34"/>
      <c r="DY26" s="34"/>
      <c r="DZ26" s="34"/>
      <c r="EA26" s="34"/>
      <c r="EB26" s="34"/>
      <c r="EC26" s="34"/>
      <c r="ED26" s="34"/>
      <c r="EE26" s="34"/>
      <c r="EF26" s="34"/>
      <c r="EG26" s="34"/>
      <c r="EH26" s="34"/>
      <c r="EI26" s="34"/>
      <c r="EJ26" s="34"/>
      <c r="EK26" s="34"/>
      <c r="EL26" s="34"/>
      <c r="EM26" s="34"/>
      <c r="EN26" s="34"/>
      <c r="EO26" s="34"/>
      <c r="EP26" s="34"/>
      <c r="EQ26" s="34"/>
      <c r="ER26" s="34"/>
      <c r="ES26" s="34"/>
      <c r="ET26" s="34"/>
      <c r="EU26" s="34"/>
      <c r="EV26" s="34"/>
      <c r="EW26" s="34"/>
      <c r="EX26" s="34"/>
      <c r="EY26" s="34"/>
      <c r="EZ26" s="34"/>
      <c r="FA26" s="34"/>
      <c r="FB26" s="34"/>
      <c r="FC26" s="34"/>
      <c r="FD26" s="34"/>
      <c r="FE26" s="34"/>
      <c r="FF26" s="34"/>
      <c r="FG26" s="34"/>
      <c r="FH26" s="34"/>
      <c r="FI26" s="34"/>
      <c r="FJ26" s="34"/>
      <c r="FK26" s="34"/>
      <c r="FL26" s="34"/>
      <c r="FM26" s="34"/>
      <c r="FN26" s="34"/>
      <c r="FO26" s="34"/>
      <c r="FP26" s="34"/>
      <c r="FQ26" s="34"/>
      <c r="FR26" s="34"/>
      <c r="FS26" s="34"/>
      <c r="FT26" s="34"/>
      <c r="FU26" s="34"/>
      <c r="FV26" s="34"/>
      <c r="FW26" s="34"/>
      <c r="FX26" s="34"/>
      <c r="FY26" s="34"/>
      <c r="FZ26" s="34"/>
      <c r="GA26" s="34"/>
      <c r="GB26" s="34"/>
      <c r="GC26" s="34"/>
      <c r="GD26" s="34"/>
      <c r="GE26" s="34"/>
      <c r="GF26" s="34"/>
      <c r="GG26" s="34"/>
      <c r="GH26" s="34"/>
      <c r="GI26" s="34"/>
      <c r="GJ26" s="34"/>
      <c r="GK26" s="34"/>
      <c r="GL26" s="34"/>
      <c r="GM26" s="34"/>
      <c r="GN26" s="34"/>
      <c r="GO26" s="34"/>
      <c r="GP26" s="34"/>
      <c r="GQ26" s="34"/>
      <c r="GR26" s="34"/>
      <c r="GS26" s="34"/>
      <c r="GT26" s="34"/>
      <c r="GU26" s="34"/>
      <c r="GV26" s="34"/>
      <c r="GW26" s="34"/>
      <c r="GX26" s="34"/>
      <c r="GY26" s="34"/>
      <c r="GZ26" s="34"/>
      <c r="HA26" s="34"/>
      <c r="HB26" s="34"/>
      <c r="HC26" s="34"/>
      <c r="HD26" s="34"/>
      <c r="HE26" s="34"/>
      <c r="HF26" s="34"/>
      <c r="HG26" s="34"/>
      <c r="HH26" s="34"/>
      <c r="HI26" s="34"/>
      <c r="HJ26" s="34"/>
      <c r="HK26" s="34"/>
      <c r="HL26" s="34"/>
      <c r="HM26" s="34"/>
      <c r="HN26" s="34"/>
      <c r="HO26" s="34"/>
      <c r="HP26" s="34"/>
      <c r="HQ26" s="34"/>
      <c r="HR26" s="34"/>
      <c r="HS26" s="34"/>
      <c r="HT26" s="34"/>
      <c r="HU26" s="34"/>
      <c r="HV26" s="34"/>
      <c r="HW26" s="34"/>
      <c r="HX26" s="34"/>
      <c r="HY26" s="34"/>
      <c r="HZ26" s="34"/>
      <c r="IA26" s="34"/>
      <c r="IB26" s="34"/>
      <c r="IC26" s="34"/>
      <c r="ID26" s="34"/>
      <c r="IE26" s="34"/>
      <c r="IF26" s="34"/>
      <c r="IG26" s="34"/>
      <c r="IH26" s="34"/>
      <c r="II26" s="34"/>
      <c r="IJ26" s="34"/>
      <c r="IK26" s="34"/>
      <c r="IL26" s="34"/>
      <c r="IM26" s="34"/>
      <c r="IN26" s="34"/>
      <c r="IO26" s="34"/>
      <c r="IP26" s="34"/>
      <c r="IQ26" s="34"/>
      <c r="IR26" s="34"/>
      <c r="IS26" s="34"/>
      <c r="IT26" s="34"/>
      <c r="IU26" s="34"/>
    </row>
    <row r="27" spans="1:255" s="6" customFormat="1" ht="37.5" customHeight="1" x14ac:dyDescent="0.25">
      <c r="A27" s="35"/>
      <c r="B27" s="19" t="s">
        <v>10</v>
      </c>
      <c r="C27" s="20"/>
      <c r="D27" s="20"/>
      <c r="E27" s="21" t="s">
        <v>11</v>
      </c>
      <c r="F27" s="14">
        <f t="shared" si="0"/>
        <v>103080</v>
      </c>
      <c r="G27" s="14">
        <f>SUM(G28:G29)</f>
        <v>103080</v>
      </c>
      <c r="H27" s="14"/>
      <c r="I27" s="14">
        <f>J27+K27</f>
        <v>135580</v>
      </c>
      <c r="J27" s="14">
        <f>SUM(J28:J29)</f>
        <v>135580</v>
      </c>
      <c r="K27" s="14"/>
      <c r="M27" s="36"/>
      <c r="N27" s="36"/>
    </row>
    <row r="28" spans="1:255" s="39" customFormat="1" ht="70.5" customHeight="1" x14ac:dyDescent="0.25">
      <c r="A28" s="35"/>
      <c r="B28" s="23" t="s">
        <v>10</v>
      </c>
      <c r="C28" s="37">
        <v>1340344300</v>
      </c>
      <c r="D28" s="23" t="s">
        <v>13</v>
      </c>
      <c r="E28" s="38" t="s">
        <v>30</v>
      </c>
      <c r="F28" s="18">
        <f t="shared" si="0"/>
        <v>88080</v>
      </c>
      <c r="G28" s="18">
        <f>51380+35000+1700</f>
        <v>88080</v>
      </c>
      <c r="H28" s="18"/>
      <c r="I28" s="18">
        <f>J28+K28</f>
        <v>135580</v>
      </c>
      <c r="J28" s="18">
        <f>51380+35000+1700+15000+32500</f>
        <v>135580</v>
      </c>
      <c r="K28" s="18"/>
      <c r="M28" s="40"/>
      <c r="N28" s="40"/>
    </row>
    <row r="29" spans="1:255" ht="73.5" customHeight="1" x14ac:dyDescent="0.25">
      <c r="A29" s="35"/>
      <c r="B29" s="23" t="s">
        <v>10</v>
      </c>
      <c r="C29" s="24" t="s">
        <v>52</v>
      </c>
      <c r="D29" s="23" t="s">
        <v>13</v>
      </c>
      <c r="E29" s="41" t="s">
        <v>51</v>
      </c>
      <c r="F29" s="26">
        <f t="shared" si="0"/>
        <v>15000</v>
      </c>
      <c r="G29" s="26">
        <v>15000</v>
      </c>
      <c r="H29" s="18"/>
      <c r="I29" s="18"/>
      <c r="J29" s="26"/>
      <c r="K29" s="18"/>
      <c r="M29" s="42"/>
      <c r="N29" s="42"/>
    </row>
    <row r="30" spans="1:255" ht="35.25" customHeight="1" x14ac:dyDescent="0.25">
      <c r="A30" s="43"/>
      <c r="B30" s="15" t="s">
        <v>14</v>
      </c>
      <c r="C30" s="23"/>
      <c r="D30" s="23"/>
      <c r="E30" s="44" t="s">
        <v>15</v>
      </c>
      <c r="F30" s="11">
        <f t="shared" si="0"/>
        <v>77326.5</v>
      </c>
      <c r="G30" s="11">
        <f>G31+G33</f>
        <v>47185.7</v>
      </c>
      <c r="H30" s="11">
        <f>H31+H33</f>
        <v>30140.799999999999</v>
      </c>
      <c r="I30" s="11">
        <f>J30+K30</f>
        <v>92138</v>
      </c>
      <c r="J30" s="11">
        <f>J31+J33</f>
        <v>45000</v>
      </c>
      <c r="K30" s="11">
        <f>K31+K33</f>
        <v>47138</v>
      </c>
      <c r="M30" s="42"/>
      <c r="N30" s="42"/>
    </row>
    <row r="31" spans="1:255" ht="27.75" customHeight="1" x14ac:dyDescent="0.25">
      <c r="A31" s="43"/>
      <c r="B31" s="15" t="s">
        <v>43</v>
      </c>
      <c r="C31" s="23"/>
      <c r="D31" s="23"/>
      <c r="E31" s="44" t="s">
        <v>44</v>
      </c>
      <c r="F31" s="11">
        <f t="shared" si="0"/>
        <v>32500</v>
      </c>
      <c r="G31" s="11">
        <f>G32</f>
        <v>32500</v>
      </c>
      <c r="H31" s="11"/>
      <c r="I31" s="11"/>
      <c r="J31" s="11"/>
      <c r="K31" s="11"/>
      <c r="M31" s="42"/>
      <c r="N31" s="42"/>
    </row>
    <row r="32" spans="1:255" s="2" customFormat="1" ht="91.5" customHeight="1" x14ac:dyDescent="0.25">
      <c r="A32" s="45"/>
      <c r="B32" s="24" t="s">
        <v>43</v>
      </c>
      <c r="C32" s="23" t="s">
        <v>56</v>
      </c>
      <c r="D32" s="23" t="s">
        <v>13</v>
      </c>
      <c r="E32" s="46" t="s">
        <v>46</v>
      </c>
      <c r="F32" s="26">
        <f t="shared" si="0"/>
        <v>32500</v>
      </c>
      <c r="G32" s="26">
        <f>32500</f>
        <v>32500</v>
      </c>
      <c r="H32" s="26"/>
      <c r="I32" s="26"/>
      <c r="J32" s="26"/>
      <c r="K32" s="26"/>
      <c r="M32" s="47"/>
      <c r="N32" s="47"/>
    </row>
    <row r="33" spans="1:14" s="2" customFormat="1" ht="28.5" customHeight="1" x14ac:dyDescent="0.25">
      <c r="A33" s="45"/>
      <c r="B33" s="15" t="s">
        <v>16</v>
      </c>
      <c r="C33" s="15"/>
      <c r="D33" s="15"/>
      <c r="E33" s="44" t="s">
        <v>17</v>
      </c>
      <c r="F33" s="11">
        <f t="shared" si="0"/>
        <v>44826.5</v>
      </c>
      <c r="G33" s="11">
        <f>G34+G35+G36</f>
        <v>14685.699999999999</v>
      </c>
      <c r="H33" s="11">
        <f>H34+H35+H36</f>
        <v>30140.799999999999</v>
      </c>
      <c r="I33" s="11">
        <f t="shared" ref="I33:I39" si="1">J33+K33</f>
        <v>92138</v>
      </c>
      <c r="J33" s="11">
        <f>J34+J35+J36</f>
        <v>45000</v>
      </c>
      <c r="K33" s="11">
        <f>K34+K35+K36</f>
        <v>47138</v>
      </c>
      <c r="M33" s="47"/>
      <c r="N33" s="47"/>
    </row>
    <row r="34" spans="1:14" s="2" customFormat="1" ht="84" customHeight="1" x14ac:dyDescent="0.25">
      <c r="A34" s="45"/>
      <c r="B34" s="23" t="s">
        <v>16</v>
      </c>
      <c r="C34" s="24" t="s">
        <v>60</v>
      </c>
      <c r="D34" s="23" t="s">
        <v>13</v>
      </c>
      <c r="E34" s="46" t="s">
        <v>61</v>
      </c>
      <c r="F34" s="26">
        <f t="shared" si="0"/>
        <v>40401.599999999999</v>
      </c>
      <c r="G34" s="48">
        <f>4854.2+9708.4</f>
        <v>14562.599999999999</v>
      </c>
      <c r="H34" s="48">
        <f>21188+4650.9+0.1</f>
        <v>25839</v>
      </c>
      <c r="I34" s="26">
        <f t="shared" si="1"/>
        <v>61223.4</v>
      </c>
      <c r="J34" s="48">
        <v>22040.400000000001</v>
      </c>
      <c r="K34" s="48">
        <f>32130+7052.8+0.2</f>
        <v>39183</v>
      </c>
      <c r="M34" s="47"/>
      <c r="N34" s="49"/>
    </row>
    <row r="35" spans="1:14" s="2" customFormat="1" ht="63" customHeight="1" x14ac:dyDescent="0.25">
      <c r="A35" s="45"/>
      <c r="B35" s="23" t="s">
        <v>16</v>
      </c>
      <c r="C35" s="24" t="s">
        <v>63</v>
      </c>
      <c r="D35" s="23" t="s">
        <v>13</v>
      </c>
      <c r="E35" s="46" t="s">
        <v>77</v>
      </c>
      <c r="F35" s="26"/>
      <c r="G35" s="48"/>
      <c r="H35" s="48"/>
      <c r="I35" s="26">
        <f t="shared" si="1"/>
        <v>22696.699999999997</v>
      </c>
      <c r="J35" s="48">
        <f>45000-22040.4-262.9</f>
        <v>22696.699999999997</v>
      </c>
      <c r="K35" s="48"/>
      <c r="N35" s="49"/>
    </row>
    <row r="36" spans="1:14" s="2" customFormat="1" ht="72" customHeight="1" x14ac:dyDescent="0.25">
      <c r="A36" s="45"/>
      <c r="B36" s="23" t="s">
        <v>16</v>
      </c>
      <c r="C36" s="24" t="s">
        <v>85</v>
      </c>
      <c r="D36" s="23" t="s">
        <v>13</v>
      </c>
      <c r="E36" s="46" t="s">
        <v>81</v>
      </c>
      <c r="F36" s="26">
        <f>G36+H36</f>
        <v>4424.9000000000005</v>
      </c>
      <c r="G36" s="48">
        <v>123.1</v>
      </c>
      <c r="H36" s="48">
        <f>2666.8+1635</f>
        <v>4301.8</v>
      </c>
      <c r="I36" s="26">
        <f>J36+K36</f>
        <v>8217.9</v>
      </c>
      <c r="J36" s="48">
        <v>262.89999999999998</v>
      </c>
      <c r="K36" s="48">
        <f>4932+3023</f>
        <v>7955</v>
      </c>
      <c r="M36" s="47"/>
      <c r="N36" s="49"/>
    </row>
    <row r="37" spans="1:14" s="2" customFormat="1" ht="27.75" customHeight="1" x14ac:dyDescent="0.25">
      <c r="A37" s="45"/>
      <c r="B37" s="19" t="s">
        <v>18</v>
      </c>
      <c r="C37" s="15"/>
      <c r="D37" s="19"/>
      <c r="E37" s="44" t="s">
        <v>19</v>
      </c>
      <c r="F37" s="11">
        <f>G37+H37</f>
        <v>203436.6</v>
      </c>
      <c r="G37" s="11">
        <f>G38+G41</f>
        <v>14240.6</v>
      </c>
      <c r="H37" s="11">
        <f>H38+H41</f>
        <v>189196</v>
      </c>
      <c r="I37" s="11">
        <f t="shared" si="1"/>
        <v>39915.899999999994</v>
      </c>
      <c r="J37" s="11">
        <f>J38+J41</f>
        <v>39915.899999999994</v>
      </c>
      <c r="K37" s="11"/>
      <c r="M37" s="47"/>
      <c r="N37" s="47"/>
    </row>
    <row r="38" spans="1:14" s="2" customFormat="1" ht="27.75" customHeight="1" x14ac:dyDescent="0.25">
      <c r="A38" s="45"/>
      <c r="B38" s="15" t="s">
        <v>64</v>
      </c>
      <c r="C38" s="15"/>
      <c r="D38" s="15"/>
      <c r="E38" s="50" t="s">
        <v>65</v>
      </c>
      <c r="F38" s="11"/>
      <c r="G38" s="11"/>
      <c r="H38" s="11"/>
      <c r="I38" s="11">
        <f t="shared" si="1"/>
        <v>21153.8</v>
      </c>
      <c r="J38" s="11">
        <f>J40+J39</f>
        <v>21153.8</v>
      </c>
      <c r="K38" s="11"/>
      <c r="M38" s="47"/>
      <c r="N38" s="47"/>
    </row>
    <row r="39" spans="1:14" s="2" customFormat="1" ht="42" customHeight="1" x14ac:dyDescent="0.25">
      <c r="A39" s="45"/>
      <c r="B39" s="24" t="s">
        <v>64</v>
      </c>
      <c r="C39" s="24" t="s">
        <v>57</v>
      </c>
      <c r="D39" s="24" t="s">
        <v>13</v>
      </c>
      <c r="E39" s="51" t="s">
        <v>69</v>
      </c>
      <c r="F39" s="26"/>
      <c r="G39" s="26"/>
      <c r="H39" s="26"/>
      <c r="I39" s="26">
        <f t="shared" si="1"/>
        <v>21153.8</v>
      </c>
      <c r="J39" s="26">
        <f>11353.8+9800</f>
        <v>21153.8</v>
      </c>
      <c r="K39" s="26"/>
      <c r="M39" s="47"/>
      <c r="N39" s="47"/>
    </row>
    <row r="40" spans="1:14" s="2" customFormat="1" ht="74.25" hidden="1" customHeight="1" x14ac:dyDescent="0.25">
      <c r="A40" s="45"/>
      <c r="B40" s="24" t="s">
        <v>64</v>
      </c>
      <c r="C40" s="24" t="s">
        <v>57</v>
      </c>
      <c r="D40" s="24" t="s">
        <v>13</v>
      </c>
      <c r="E40" s="51" t="s">
        <v>66</v>
      </c>
      <c r="F40" s="26"/>
      <c r="G40" s="26"/>
      <c r="H40" s="26"/>
      <c r="I40" s="26"/>
      <c r="J40" s="26"/>
      <c r="K40" s="26"/>
      <c r="M40" s="47"/>
      <c r="N40" s="47"/>
    </row>
    <row r="41" spans="1:14" s="2" customFormat="1" ht="30" customHeight="1" x14ac:dyDescent="0.25">
      <c r="A41" s="45"/>
      <c r="B41" s="15" t="s">
        <v>70</v>
      </c>
      <c r="C41" s="15"/>
      <c r="D41" s="15"/>
      <c r="E41" s="50" t="s">
        <v>71</v>
      </c>
      <c r="F41" s="11">
        <f>G41+H41</f>
        <v>203436.6</v>
      </c>
      <c r="G41" s="11">
        <f>G43+G44</f>
        <v>14240.6</v>
      </c>
      <c r="H41" s="11">
        <f>H43+H44</f>
        <v>189196</v>
      </c>
      <c r="I41" s="11">
        <f>J41+K41</f>
        <v>18762.099999999999</v>
      </c>
      <c r="J41" s="11">
        <f>J42</f>
        <v>18762.099999999999</v>
      </c>
      <c r="K41" s="11"/>
      <c r="M41" s="47"/>
      <c r="N41" s="47"/>
    </row>
    <row r="42" spans="1:14" s="2" customFormat="1" ht="30" customHeight="1" x14ac:dyDescent="0.25">
      <c r="A42" s="45"/>
      <c r="B42" s="85" t="s">
        <v>70</v>
      </c>
      <c r="C42" s="24" t="s">
        <v>57</v>
      </c>
      <c r="D42" s="85" t="s">
        <v>13</v>
      </c>
      <c r="E42" s="88" t="s">
        <v>72</v>
      </c>
      <c r="F42" s="11"/>
      <c r="G42" s="11"/>
      <c r="H42" s="11"/>
      <c r="I42" s="26">
        <f>J42+K42</f>
        <v>18762.099999999999</v>
      </c>
      <c r="J42" s="26">
        <f>11285.4+7476.7</f>
        <v>18762.099999999999</v>
      </c>
      <c r="K42" s="26"/>
      <c r="M42" s="47"/>
      <c r="N42" s="47"/>
    </row>
    <row r="43" spans="1:14" s="2" customFormat="1" ht="33" customHeight="1" x14ac:dyDescent="0.25">
      <c r="A43" s="45"/>
      <c r="B43" s="86"/>
      <c r="C43" s="24" t="s">
        <v>80</v>
      </c>
      <c r="D43" s="86"/>
      <c r="E43" s="89"/>
      <c r="F43" s="26">
        <f>G43+H43</f>
        <v>90000</v>
      </c>
      <c r="G43" s="26">
        <f>4334.7+1965.3</f>
        <v>6300</v>
      </c>
      <c r="H43" s="26">
        <v>83700</v>
      </c>
      <c r="I43" s="45"/>
      <c r="J43" s="45"/>
      <c r="K43" s="45"/>
      <c r="M43" s="47"/>
      <c r="N43" s="47"/>
    </row>
    <row r="44" spans="1:14" s="2" customFormat="1" ht="31.5" customHeight="1" x14ac:dyDescent="0.25">
      <c r="A44" s="45"/>
      <c r="B44" s="87"/>
      <c r="C44" s="24" t="s">
        <v>78</v>
      </c>
      <c r="D44" s="87"/>
      <c r="E44" s="90"/>
      <c r="F44" s="26">
        <f>G44+H44</f>
        <v>113436.6</v>
      </c>
      <c r="G44" s="26">
        <v>7940.6</v>
      </c>
      <c r="H44" s="26">
        <f>65407.5+40088.5</f>
        <v>105496</v>
      </c>
      <c r="I44" s="26"/>
      <c r="J44" s="26"/>
      <c r="K44" s="26"/>
      <c r="M44" s="47"/>
      <c r="N44" s="47"/>
    </row>
    <row r="45" spans="1:14" ht="28.5" customHeight="1" x14ac:dyDescent="0.25">
      <c r="A45" s="43"/>
      <c r="B45" s="52" t="s">
        <v>73</v>
      </c>
      <c r="C45" s="53"/>
      <c r="D45" s="54"/>
      <c r="E45" s="17" t="s">
        <v>74</v>
      </c>
      <c r="F45" s="11"/>
      <c r="G45" s="11"/>
      <c r="H45" s="11"/>
      <c r="I45" s="11">
        <f>J45+K45</f>
        <v>2665.3</v>
      </c>
      <c r="J45" s="11">
        <f>J46</f>
        <v>2665.3</v>
      </c>
      <c r="K45" s="11"/>
      <c r="M45" s="55"/>
      <c r="N45" s="42"/>
    </row>
    <row r="46" spans="1:14" ht="47.25" customHeight="1" x14ac:dyDescent="0.25">
      <c r="A46" s="43"/>
      <c r="B46" s="56" t="s">
        <v>73</v>
      </c>
      <c r="C46" s="57" t="s">
        <v>75</v>
      </c>
      <c r="D46" s="24" t="s">
        <v>13</v>
      </c>
      <c r="E46" s="51" t="s">
        <v>76</v>
      </c>
      <c r="F46" s="26"/>
      <c r="G46" s="26"/>
      <c r="H46" s="26"/>
      <c r="I46" s="26">
        <f>J46+K46</f>
        <v>2665.3</v>
      </c>
      <c r="J46" s="26">
        <f>923.1+639.3+472.9+630</f>
        <v>2665.3</v>
      </c>
      <c r="K46" s="26"/>
      <c r="M46" s="55"/>
      <c r="N46" s="42"/>
    </row>
    <row r="47" spans="1:14" ht="39" customHeight="1" x14ac:dyDescent="0.25">
      <c r="A47" s="43"/>
      <c r="B47" s="79" t="s">
        <v>25</v>
      </c>
      <c r="C47" s="79"/>
      <c r="D47" s="79"/>
      <c r="E47" s="79"/>
      <c r="F47" s="11">
        <f t="shared" ref="F47:F54" si="2">G47+H47</f>
        <v>3475.7</v>
      </c>
      <c r="G47" s="11">
        <f>G48+G52</f>
        <v>1561</v>
      </c>
      <c r="H47" s="11">
        <f>H48+H52</f>
        <v>1914.7</v>
      </c>
      <c r="I47" s="11">
        <f t="shared" ref="I47:I54" si="3">J47+K47</f>
        <v>3087</v>
      </c>
      <c r="J47" s="11">
        <f>J48+J52</f>
        <v>1561</v>
      </c>
      <c r="K47" s="11">
        <f>K48+K52</f>
        <v>1526</v>
      </c>
      <c r="M47" s="58"/>
      <c r="N47" s="58"/>
    </row>
    <row r="48" spans="1:14" ht="39" customHeight="1" x14ac:dyDescent="0.25">
      <c r="A48" s="43"/>
      <c r="B48" s="15" t="s">
        <v>14</v>
      </c>
      <c r="C48" s="23"/>
      <c r="D48" s="23"/>
      <c r="E48" s="44" t="s">
        <v>15</v>
      </c>
      <c r="F48" s="11">
        <f t="shared" si="2"/>
        <v>1491</v>
      </c>
      <c r="G48" s="11">
        <f>G49</f>
        <v>1491</v>
      </c>
      <c r="H48" s="11"/>
      <c r="I48" s="11">
        <f t="shared" si="3"/>
        <v>1491</v>
      </c>
      <c r="J48" s="11">
        <f>J49</f>
        <v>1491</v>
      </c>
      <c r="K48" s="11"/>
      <c r="M48" s="42"/>
      <c r="N48" s="42"/>
    </row>
    <row r="49" spans="1:14" ht="29.25" customHeight="1" x14ac:dyDescent="0.25">
      <c r="A49" s="43"/>
      <c r="B49" s="19" t="s">
        <v>26</v>
      </c>
      <c r="C49" s="59"/>
      <c r="D49" s="59"/>
      <c r="E49" s="60" t="s">
        <v>27</v>
      </c>
      <c r="F49" s="11">
        <f t="shared" si="2"/>
        <v>1491</v>
      </c>
      <c r="G49" s="11">
        <f>G50+G51</f>
        <v>1491</v>
      </c>
      <c r="H49" s="11"/>
      <c r="I49" s="11">
        <f t="shared" si="3"/>
        <v>1491</v>
      </c>
      <c r="J49" s="11">
        <f>J50+J51</f>
        <v>1491</v>
      </c>
      <c r="K49" s="11"/>
      <c r="M49" s="42"/>
      <c r="N49" s="42"/>
    </row>
    <row r="50" spans="1:14" ht="56.25" customHeight="1" x14ac:dyDescent="0.25">
      <c r="A50" s="43"/>
      <c r="B50" s="23" t="s">
        <v>26</v>
      </c>
      <c r="C50" s="24" t="s">
        <v>47</v>
      </c>
      <c r="D50" s="23">
        <v>200</v>
      </c>
      <c r="E50" s="46" t="s">
        <v>34</v>
      </c>
      <c r="F50" s="26">
        <f t="shared" si="2"/>
        <v>1456</v>
      </c>
      <c r="G50" s="48">
        <v>1456</v>
      </c>
      <c r="H50" s="11"/>
      <c r="I50" s="26">
        <f t="shared" si="3"/>
        <v>1456</v>
      </c>
      <c r="J50" s="48">
        <v>1456</v>
      </c>
      <c r="K50" s="11"/>
      <c r="M50" s="55"/>
      <c r="N50" s="55"/>
    </row>
    <row r="51" spans="1:14" ht="84" customHeight="1" x14ac:dyDescent="0.25">
      <c r="A51" s="43"/>
      <c r="B51" s="23" t="s">
        <v>26</v>
      </c>
      <c r="C51" s="24" t="s">
        <v>47</v>
      </c>
      <c r="D51" s="23">
        <v>200</v>
      </c>
      <c r="E51" s="46" t="s">
        <v>28</v>
      </c>
      <c r="F51" s="26">
        <f t="shared" si="2"/>
        <v>35</v>
      </c>
      <c r="G51" s="48">
        <v>35</v>
      </c>
      <c r="H51" s="26"/>
      <c r="I51" s="26">
        <f t="shared" si="3"/>
        <v>35</v>
      </c>
      <c r="J51" s="48">
        <v>35</v>
      </c>
      <c r="K51" s="26"/>
      <c r="M51" s="42"/>
      <c r="N51" s="42"/>
    </row>
    <row r="52" spans="1:14" ht="27" customHeight="1" x14ac:dyDescent="0.25">
      <c r="A52" s="43"/>
      <c r="B52" s="19" t="s">
        <v>20</v>
      </c>
      <c r="C52" s="61"/>
      <c r="D52" s="62"/>
      <c r="E52" s="60" t="s">
        <v>21</v>
      </c>
      <c r="F52" s="11">
        <f t="shared" si="2"/>
        <v>1984.7</v>
      </c>
      <c r="G52" s="11">
        <f>G53</f>
        <v>70</v>
      </c>
      <c r="H52" s="11">
        <f>H53</f>
        <v>1914.7</v>
      </c>
      <c r="I52" s="11">
        <f t="shared" si="3"/>
        <v>1596</v>
      </c>
      <c r="J52" s="11">
        <f>J53</f>
        <v>70</v>
      </c>
      <c r="K52" s="11">
        <f>K53</f>
        <v>1526</v>
      </c>
      <c r="M52" s="42"/>
      <c r="N52" s="42"/>
    </row>
    <row r="53" spans="1:14" ht="27" customHeight="1" x14ac:dyDescent="0.25">
      <c r="A53" s="43"/>
      <c r="B53" s="19" t="s">
        <v>22</v>
      </c>
      <c r="C53" s="61"/>
      <c r="D53" s="62"/>
      <c r="E53" s="17" t="s">
        <v>23</v>
      </c>
      <c r="F53" s="11">
        <f t="shared" si="2"/>
        <v>1984.7</v>
      </c>
      <c r="G53" s="11">
        <f>SUM(G54:G55)</f>
        <v>70</v>
      </c>
      <c r="H53" s="11">
        <f>SUM(H54:H55)</f>
        <v>1914.7</v>
      </c>
      <c r="I53" s="11">
        <f t="shared" si="3"/>
        <v>1596</v>
      </c>
      <c r="J53" s="11">
        <f>SUM(J54:J55)</f>
        <v>70</v>
      </c>
      <c r="K53" s="11">
        <f>SUM(K54:K55)</f>
        <v>1526</v>
      </c>
      <c r="M53" s="42"/>
      <c r="N53" s="42"/>
    </row>
    <row r="54" spans="1:14" ht="46.5" customHeight="1" x14ac:dyDescent="0.25">
      <c r="A54" s="43"/>
      <c r="B54" s="80" t="s">
        <v>22</v>
      </c>
      <c r="C54" s="23" t="s">
        <v>53</v>
      </c>
      <c r="D54" s="80" t="s">
        <v>13</v>
      </c>
      <c r="E54" s="81" t="s">
        <v>24</v>
      </c>
      <c r="F54" s="26">
        <f t="shared" si="2"/>
        <v>70</v>
      </c>
      <c r="G54" s="26">
        <v>70</v>
      </c>
      <c r="H54" s="11"/>
      <c r="I54" s="26">
        <f t="shared" si="3"/>
        <v>70</v>
      </c>
      <c r="J54" s="26">
        <v>70</v>
      </c>
      <c r="K54" s="11"/>
      <c r="M54" s="42"/>
      <c r="N54" s="42"/>
    </row>
    <row r="55" spans="1:14" ht="44.25" customHeight="1" x14ac:dyDescent="0.25">
      <c r="A55" s="43"/>
      <c r="B55" s="80"/>
      <c r="C55" s="23" t="s">
        <v>54</v>
      </c>
      <c r="D55" s="80"/>
      <c r="E55" s="81"/>
      <c r="F55" s="26">
        <f>H55</f>
        <v>1914.7</v>
      </c>
      <c r="G55" s="26"/>
      <c r="H55" s="26">
        <v>1914.7</v>
      </c>
      <c r="I55" s="26">
        <f>K55</f>
        <v>1526</v>
      </c>
      <c r="J55" s="26"/>
      <c r="K55" s="26">
        <v>1526</v>
      </c>
      <c r="M55" s="42"/>
      <c r="N55" s="42"/>
    </row>
    <row r="56" spans="1:14" ht="54.75" customHeight="1" x14ac:dyDescent="0.25">
      <c r="A56" s="43"/>
      <c r="B56" s="79" t="s">
        <v>33</v>
      </c>
      <c r="C56" s="79"/>
      <c r="D56" s="79"/>
      <c r="E56" s="79"/>
      <c r="F56" s="11">
        <f>G56+H56</f>
        <v>94618.6</v>
      </c>
      <c r="G56" s="11">
        <f>G57</f>
        <v>857.69999999999993</v>
      </c>
      <c r="H56" s="11">
        <f>H57</f>
        <v>93760.900000000009</v>
      </c>
      <c r="I56" s="11">
        <f>J56+K56</f>
        <v>127269.70000000001</v>
      </c>
      <c r="J56" s="11">
        <f>J57</f>
        <v>708.59999999999991</v>
      </c>
      <c r="K56" s="11">
        <f>K57</f>
        <v>126561.1</v>
      </c>
      <c r="M56" s="42"/>
      <c r="N56" s="42"/>
    </row>
    <row r="57" spans="1:14" ht="33.75" customHeight="1" x14ac:dyDescent="0.25">
      <c r="A57" s="43"/>
      <c r="B57" s="19" t="s">
        <v>20</v>
      </c>
      <c r="C57" s="61"/>
      <c r="D57" s="62"/>
      <c r="E57" s="60" t="s">
        <v>21</v>
      </c>
      <c r="F57" s="11">
        <f>G57+H57</f>
        <v>94618.6</v>
      </c>
      <c r="G57" s="11">
        <f>G58</f>
        <v>857.69999999999993</v>
      </c>
      <c r="H57" s="11">
        <f>H58</f>
        <v>93760.900000000009</v>
      </c>
      <c r="I57" s="11">
        <f>J57+K57</f>
        <v>127269.70000000001</v>
      </c>
      <c r="J57" s="11">
        <f>J58</f>
        <v>708.59999999999991</v>
      </c>
      <c r="K57" s="11">
        <f>K58</f>
        <v>126561.1</v>
      </c>
      <c r="M57" s="42"/>
      <c r="N57" s="42"/>
    </row>
    <row r="58" spans="1:14" ht="33.75" customHeight="1" x14ac:dyDescent="0.25">
      <c r="A58" s="43"/>
      <c r="B58" s="15" t="s">
        <v>22</v>
      </c>
      <c r="C58" s="63"/>
      <c r="D58" s="63"/>
      <c r="E58" s="64" t="s">
        <v>23</v>
      </c>
      <c r="F58" s="11">
        <f>G58+H58</f>
        <v>94618.6</v>
      </c>
      <c r="G58" s="11">
        <f>G61+G60+G59</f>
        <v>857.69999999999993</v>
      </c>
      <c r="H58" s="11">
        <f>H61+H60+H59</f>
        <v>93760.900000000009</v>
      </c>
      <c r="I58" s="11">
        <f>J58+K58</f>
        <v>127269.70000000001</v>
      </c>
      <c r="J58" s="11">
        <f>J61+J60+J59</f>
        <v>708.59999999999991</v>
      </c>
      <c r="K58" s="11">
        <f>K61+K60+K59</f>
        <v>126561.1</v>
      </c>
      <c r="M58" s="42"/>
      <c r="N58" s="42"/>
    </row>
    <row r="59" spans="1:14" ht="123.75" customHeight="1" x14ac:dyDescent="0.25">
      <c r="A59" s="43"/>
      <c r="B59" s="24" t="s">
        <v>22</v>
      </c>
      <c r="C59" s="24" t="s">
        <v>82</v>
      </c>
      <c r="D59" s="24" t="s">
        <v>12</v>
      </c>
      <c r="E59" s="65" t="s">
        <v>83</v>
      </c>
      <c r="F59" s="26">
        <f t="shared" ref="F59:F61" si="4">G59+H59</f>
        <v>82365.8</v>
      </c>
      <c r="G59" s="26"/>
      <c r="H59" s="48">
        <v>82365.8</v>
      </c>
      <c r="I59" s="26">
        <f t="shared" ref="I59:I61" si="5">J59+K59</f>
        <v>117146.6</v>
      </c>
      <c r="J59" s="11"/>
      <c r="K59" s="48">
        <v>117146.6</v>
      </c>
      <c r="M59" s="42"/>
      <c r="N59" s="42"/>
    </row>
    <row r="60" spans="1:14" ht="37.5" customHeight="1" x14ac:dyDescent="0.25">
      <c r="A60" s="43"/>
      <c r="B60" s="82" t="s">
        <v>22</v>
      </c>
      <c r="C60" s="24" t="s">
        <v>62</v>
      </c>
      <c r="D60" s="82" t="s">
        <v>12</v>
      </c>
      <c r="E60" s="81" t="s">
        <v>42</v>
      </c>
      <c r="F60" s="26">
        <f t="shared" si="4"/>
        <v>857.69999999999993</v>
      </c>
      <c r="G60" s="48">
        <f>1456.1-598.4</f>
        <v>857.69999999999993</v>
      </c>
      <c r="H60" s="48"/>
      <c r="I60" s="26">
        <f t="shared" si="5"/>
        <v>708.59999999999991</v>
      </c>
      <c r="J60" s="48">
        <f>1456.1-747.5</f>
        <v>708.59999999999991</v>
      </c>
      <c r="K60" s="11"/>
      <c r="M60" s="42"/>
      <c r="N60" s="42"/>
    </row>
    <row r="61" spans="1:14" s="67" customFormat="1" ht="36" customHeight="1" x14ac:dyDescent="0.25">
      <c r="A61" s="66"/>
      <c r="B61" s="82"/>
      <c r="C61" s="24" t="s">
        <v>84</v>
      </c>
      <c r="D61" s="82"/>
      <c r="E61" s="81"/>
      <c r="F61" s="26">
        <f t="shared" si="4"/>
        <v>11395.1</v>
      </c>
      <c r="G61" s="26"/>
      <c r="H61" s="48">
        <v>11395.1</v>
      </c>
      <c r="I61" s="26">
        <f t="shared" si="5"/>
        <v>9414.5</v>
      </c>
      <c r="J61" s="26"/>
      <c r="K61" s="48">
        <v>9414.5</v>
      </c>
      <c r="M61" s="42"/>
      <c r="N61" s="42"/>
    </row>
    <row r="62" spans="1:14" s="6" customFormat="1" ht="29.25" customHeight="1" x14ac:dyDescent="0.25">
      <c r="A62" s="68"/>
      <c r="B62" s="76" t="s">
        <v>29</v>
      </c>
      <c r="C62" s="77"/>
      <c r="D62" s="78"/>
      <c r="E62" s="69"/>
      <c r="F62" s="11">
        <f>G62+H62</f>
        <v>638719.5</v>
      </c>
      <c r="G62" s="11">
        <f>SUM(G16+G47+G56)</f>
        <v>323707.10000000003</v>
      </c>
      <c r="H62" s="11">
        <f>SUM(H16+H47+H56)</f>
        <v>315012.40000000002</v>
      </c>
      <c r="I62" s="11">
        <f>J62+K62</f>
        <v>498783.1</v>
      </c>
      <c r="J62" s="11">
        <f>SUM(J16+J47+J56)</f>
        <v>323557.99999999994</v>
      </c>
      <c r="K62" s="11">
        <f>SUM(K16+K47+K56)</f>
        <v>175225.1</v>
      </c>
    </row>
    <row r="63" spans="1:14" s="6" customFormat="1" ht="16.5" x14ac:dyDescent="0.25">
      <c r="B63" s="70"/>
      <c r="C63" s="70"/>
      <c r="D63" s="70"/>
      <c r="E63" s="70"/>
      <c r="F63" s="71"/>
      <c r="G63" s="71"/>
      <c r="H63" s="71"/>
      <c r="I63" s="71"/>
      <c r="J63" s="71"/>
      <c r="K63" s="71"/>
    </row>
    <row r="64" spans="1:14" x14ac:dyDescent="0.25">
      <c r="G64" s="73"/>
      <c r="H64" s="74"/>
      <c r="J64" s="73"/>
    </row>
    <row r="65" spans="2:11" x14ac:dyDescent="0.25">
      <c r="G65" s="75"/>
      <c r="J65" s="75"/>
    </row>
    <row r="67" spans="2:11" x14ac:dyDescent="0.25">
      <c r="B67" s="1"/>
      <c r="C67" s="1"/>
      <c r="D67" s="1"/>
      <c r="E67" s="1"/>
      <c r="F67" s="1"/>
      <c r="G67" s="49"/>
      <c r="J67" s="49"/>
      <c r="K67" s="1"/>
    </row>
  </sheetData>
  <mergeCells count="35">
    <mergeCell ref="B9:K9"/>
    <mergeCell ref="H4:K4"/>
    <mergeCell ref="E5:H5"/>
    <mergeCell ref="B6:K6"/>
    <mergeCell ref="B7:K7"/>
    <mergeCell ref="B8:K8"/>
    <mergeCell ref="B10:H10"/>
    <mergeCell ref="B12:D12"/>
    <mergeCell ref="E12:E14"/>
    <mergeCell ref="F12:F14"/>
    <mergeCell ref="G12:H12"/>
    <mergeCell ref="J12:K12"/>
    <mergeCell ref="B13:B14"/>
    <mergeCell ref="C13:C14"/>
    <mergeCell ref="D13:D14"/>
    <mergeCell ref="G13:G14"/>
    <mergeCell ref="H13:H14"/>
    <mergeCell ref="J13:J14"/>
    <mergeCell ref="K13:K14"/>
    <mergeCell ref="I12:I14"/>
    <mergeCell ref="B16:E16"/>
    <mergeCell ref="B17:E17"/>
    <mergeCell ref="B25:E25"/>
    <mergeCell ref="B42:B44"/>
    <mergeCell ref="D42:D44"/>
    <mergeCell ref="E42:E44"/>
    <mergeCell ref="B62:D62"/>
    <mergeCell ref="B47:E47"/>
    <mergeCell ref="B54:B55"/>
    <mergeCell ref="D54:D55"/>
    <mergeCell ref="E54:E55"/>
    <mergeCell ref="B56:E56"/>
    <mergeCell ref="B60:B61"/>
    <mergeCell ref="D60:D61"/>
    <mergeCell ref="E60:E61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62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2025-12-24T10:13:33Z</cp:lastPrinted>
  <dcterms:created xsi:type="dcterms:W3CDTF">2017-11-08T08:25:33Z</dcterms:created>
  <dcterms:modified xsi:type="dcterms:W3CDTF">2025-12-24T10:13:59Z</dcterms:modified>
</cp:coreProperties>
</file>